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<sst xmlns="http://schemas.openxmlformats.org/spreadsheetml/2006/main" count="37" uniqueCount="37">
  <si>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</si>
  <si>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</si>
  <si>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</si>
  <si>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</si>
  <si>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</si>
  <si>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</si>
  <si>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</si>
  <si>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</si>
  <si>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</si>
  <si>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</si>
  <si>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</si>
  <si>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</si>
  <si>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</si>
  <si>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</si>
  <si>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</si>
  <si>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</si>
  <si>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</si>
  <si>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</si>
  <si>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</si>
  <si>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</si>
  <si>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</si>
  <si>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</si>
  <si>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</si>
  <si>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</si>
  <si>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</si>
  <si>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</si>
  <si>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</si>
  <si>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</si>
  <si>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28546,00 - ремонт кровли (кв.33,34).</t>
  </si>
  <si>
    <t>14973,00 - замена счетчика ХВС.</t>
  </si>
  <si>
    <t>2244,00 - ремонт трубопровода канализации (кв. 13).</t>
  </si>
  <si>
    <t>9716,00 - ремонт ВРУ с заменой автомат. выключателей, эл. счетчиков. кабеля.                           6531,00 - ремонт трубопровода (кв. 87,83 стояк).</t>
  </si>
  <si>
    <t>57885,00 - ремонт кровли (кв. 69,70).</t>
  </si>
  <si>
    <t>3708,00 - ремонт трубопровода ХВС, ГВС  (кв. 32).                                                                                  4387,00 - замена трубы ст. (подвал).                            3748,00 - замена врезки (подвал).</t>
  </si>
  <si>
    <t>4440,00 - ремонт трубопровода ХВС (кв. 95,99 стояк).                                                                            489,00 - замена перемычки (2 подъезд 5 этаж).</t>
  </si>
  <si>
    <t xml:space="preserve">3091,00 - ремонт трубопровода канализации (подвал).                                                                               3908,00 - ремонт трубопровода канализации (кв. 73).                                                                                     20670,00 - ремонт стыков стеновых панелей (кв. 107).              </t>
  </si>
  <si>
    <t>73527,00 - ремонт кровли (кв. 106,107).                      556,00 - ремонт трубопровода отопления (кв. 49 подводка к радиатору).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</si>
</sst>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0">
      <selection activeCell="H23" sqref="H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7723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д.30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5646.1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300434.1399999999</v>
      </c>
    </row>
    <row r="11" spans="1:5" ht="15.75" customHeight="1">
      <c r="A11" s="3">
        <v>1</v>
      </c>
      <c r="B11" s="9" t="s">
        <v>4</v>
      </c>
      <c r="C11" s="5">
        <f>VLOOKUP(A1,'[1]2021'!$A$1:$AH$101,5,0)</f>
        <v>12033.32</v>
      </c>
      <c r="D11" s="5">
        <f>VLOOKUP(A1,'[1]2021'!$A$1:$AH$101,18,0)</f>
        <v>28546</v>
      </c>
      <c r="E11" s="7" t="s">
        <v>28</v>
      </c>
    </row>
    <row r="12" spans="1:5" ht="15.75" customHeight="1">
      <c r="A12" s="3">
        <v>2</v>
      </c>
      <c r="B12" s="9" t="s">
        <v>5</v>
      </c>
      <c r="C12" s="5">
        <f>VLOOKUP(A1,'[1]2021'!$A$1:$AH$101,6,0)</f>
        <v>15408.42</v>
      </c>
      <c r="D12" s="5">
        <f>VLOOKUP(A1,'[1]2021'!$A$1:$AH$101,19,0)</f>
        <v>14973</v>
      </c>
      <c r="E12" s="7" t="s">
        <v>29</v>
      </c>
    </row>
    <row r="13" spans="1:5" ht="30" customHeight="1">
      <c r="A13" s="3">
        <v>3</v>
      </c>
      <c r="B13" s="9" t="s">
        <v>6</v>
      </c>
      <c r="C13" s="5">
        <f>VLOOKUP(A1,'[1]2021'!$A$1:$AH$101,7,0)</f>
        <v>15090.630000000001</v>
      </c>
      <c r="D13" s="5">
        <f>VLOOKUP(A1,'[1]2021'!$A$1:$AH$101,20,0)</f>
        <v>2244</v>
      </c>
      <c r="E13" s="7" t="s">
        <v>30</v>
      </c>
    </row>
    <row r="14" spans="1:5" ht="15.75" customHeight="1">
      <c r="A14" s="3">
        <v>4</v>
      </c>
      <c r="B14" s="9" t="s">
        <v>7</v>
      </c>
      <c r="C14" s="5">
        <f>VLOOKUP(A1,'[1]2021'!$A$1:$AH$101,8,0)</f>
        <v>15330.28</v>
      </c>
      <c r="D14" s="5">
        <f>VLOOKUP(A1,'[1]2021'!$A$1:$AH$101,21,0)</f>
        <v>0</v>
      </c>
      <c r="E14" s="7"/>
    </row>
    <row r="15" spans="1:5" ht="63" customHeight="1">
      <c r="A15" s="3">
        <v>5</v>
      </c>
      <c r="B15" s="9" t="s">
        <v>8</v>
      </c>
      <c r="C15" s="5">
        <f>VLOOKUP(A1,'[1]2021'!$A$1:$AH$101,9,0)</f>
        <v>15842.050000000001</v>
      </c>
      <c r="D15" s="5">
        <f>VLOOKUP(A1,'[1]2021'!$A$1:$AH$101,22,0)</f>
        <v>16247</v>
      </c>
      <c r="E15" s="7" t="s">
        <v>31</v>
      </c>
    </row>
    <row r="16" spans="1:5" ht="15.75" customHeight="1">
      <c r="A16" s="3">
        <v>6</v>
      </c>
      <c r="B16" s="9" t="s">
        <v>9</v>
      </c>
      <c r="C16" s="5">
        <f>VLOOKUP(A1,'[1]2021'!$A$1:$AH$101,10,0)</f>
        <v>15383.960000000001</v>
      </c>
      <c r="D16" s="5">
        <f>VLOOKUP(A1,'[1]2021'!$A$1:$AH$101,23,0)</f>
        <v>0</v>
      </c>
      <c r="E16" s="7"/>
    </row>
    <row r="17" spans="1:5" ht="15.75" customHeight="1">
      <c r="A17" s="3">
        <v>7</v>
      </c>
      <c r="B17" s="9" t="s">
        <v>10</v>
      </c>
      <c r="C17" s="5">
        <f>VLOOKUP(A1,'[1]2021'!$A$1:$AH$101,11,0)</f>
        <v>16477</v>
      </c>
      <c r="D17" s="5">
        <f>VLOOKUP(A1,'[1]2021'!$A$1:$AH$101,24,0)</f>
        <v>57885</v>
      </c>
      <c r="E17" s="7" t="s">
        <v>32</v>
      </c>
    </row>
    <row r="18" spans="1:5" ht="15.75" customHeight="1">
      <c r="A18" s="3">
        <v>8</v>
      </c>
      <c r="B18" s="9" t="s">
        <v>11</v>
      </c>
      <c r="C18" s="5">
        <f>VLOOKUP(A1,'[1]2021'!$A$1:$AH$101,12,0)</f>
        <v>15049.880000000001</v>
      </c>
      <c r="D18" s="5">
        <f>VLOOKUP(A1,'[1]2021'!$A$1:$AH$102,25,0)</f>
        <v>0</v>
      </c>
      <c r="E18" s="7"/>
    </row>
    <row r="19" spans="1:5" ht="63" customHeight="1">
      <c r="A19" s="3">
        <v>9</v>
      </c>
      <c r="B19" s="9" t="s">
        <v>12</v>
      </c>
      <c r="C19" s="5">
        <f>VLOOKUP(A1,'[1]2021'!$A$1:$AH$101,13,0)</f>
        <v>16037.48</v>
      </c>
      <c r="D19" s="5">
        <f>VLOOKUP(A1,'[1]2021'!$A$1:$AH$101,26,0)</f>
        <v>11843</v>
      </c>
      <c r="E19" s="7" t="s">
        <v>33</v>
      </c>
    </row>
    <row r="20" spans="1:5" ht="48.75" customHeight="1">
      <c r="A20" s="3">
        <v>10</v>
      </c>
      <c r="B20" s="9" t="s">
        <v>13</v>
      </c>
      <c r="C20" s="5">
        <f>VLOOKUP(A1,'[1]2021'!$A$1:$AH$101,14,0)</f>
        <v>16923.55</v>
      </c>
      <c r="D20" s="5">
        <f>VLOOKUP(A1,'[1]2021'!$A$1:$AH$101,27,0)</f>
        <v>4929</v>
      </c>
      <c r="E20" s="7" t="s">
        <v>34</v>
      </c>
    </row>
    <row r="21" spans="1:5" ht="93.75" customHeight="1">
      <c r="A21" s="3">
        <v>11</v>
      </c>
      <c r="B21" s="9" t="s">
        <v>14</v>
      </c>
      <c r="C21" s="5">
        <f>VLOOKUP(A1,'[1]2021'!$A$1:$AH$101,15,0)</f>
        <v>15947.210000000001</v>
      </c>
      <c r="D21" s="5">
        <f>VLOOKUP(A1,'[1]2021'!$A$1:$AH$101,28,0)</f>
        <v>27669</v>
      </c>
      <c r="E21" s="7" t="s">
        <v>35</v>
      </c>
    </row>
    <row r="22" spans="1:5" ht="47.25" customHeight="1">
      <c r="A22" s="3">
        <v>12</v>
      </c>
      <c r="B22" s="9" t="s">
        <v>15</v>
      </c>
      <c r="C22" s="5">
        <f>VLOOKUP(A1,'[1]2021'!$A$1:$AH$101,16,0)</f>
        <v>18776.88</v>
      </c>
      <c r="D22" s="5">
        <f>VLOOKUP(A1,'[1]2021'!$A$1:$AH$101,29,0)</f>
        <v>74083</v>
      </c>
      <c r="E22" s="7" t="s">
        <v>36</v>
      </c>
    </row>
    <row r="23" spans="1:5" ht="15.75">
      <c r="A23" s="22" t="s">
        <v>16</v>
      </c>
      <c r="B23" s="23"/>
      <c r="C23" s="6">
        <f>SUM(C11:C22)</f>
        <v>188300.66</v>
      </c>
      <c r="D23" s="6">
        <f>SUM(D11:D22)</f>
        <v>238419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250315.79999999993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2022-02-09T08:50:03Z</dcterms:modified>
  <cp:category/>
  <cp:version/>
  <cp:contentType/>
  <cp:contentStatus/>
</cp:coreProperties>
</file>